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"/>
    </mc:Choice>
  </mc:AlternateContent>
  <xr:revisionPtr revIDLastSave="0" documentId="13_ncr:1_{680D9AA2-A907-475A-ADAA-2E9AD17FF151}" xr6:coauthVersionLast="47" xr6:coauthVersionMax="47" xr10:uidLastSave="{00000000-0000-0000-0000-000000000000}"/>
  <bookViews>
    <workbookView xWindow="1170" yWindow="1170" windowWidth="21600" windowHeight="11295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32" i="10" l="1"/>
  <c r="M232" i="10"/>
  <c r="L232" i="10"/>
  <c r="K232" i="10"/>
  <c r="J232" i="10"/>
  <c r="I232" i="10"/>
  <c r="H232" i="10"/>
  <c r="G232" i="10"/>
  <c r="F232" i="10"/>
  <c r="E232" i="10"/>
  <c r="D232" i="10"/>
  <c r="C232" i="10"/>
  <c r="N231" i="10"/>
  <c r="M231" i="10"/>
  <c r="L231" i="10"/>
  <c r="K231" i="10"/>
  <c r="J231" i="10"/>
  <c r="I231" i="10"/>
  <c r="G231" i="10"/>
  <c r="F231" i="10"/>
  <c r="E231" i="10"/>
  <c r="D231" i="10"/>
  <c r="H231" i="10" s="1"/>
  <c r="C231" i="10"/>
  <c r="G235" i="20"/>
  <c r="F235" i="20"/>
  <c r="C235" i="20"/>
  <c r="L230" i="10"/>
  <c r="K230" i="10"/>
  <c r="J230" i="10"/>
  <c r="N230" i="10" s="1"/>
  <c r="I230" i="10"/>
  <c r="M230" i="10" s="1"/>
  <c r="F230" i="10"/>
  <c r="E230" i="10"/>
  <c r="G230" i="10" s="1"/>
  <c r="D230" i="10"/>
  <c r="D271" i="10" s="1"/>
  <c r="C230" i="10"/>
  <c r="N229" i="10"/>
  <c r="M229" i="10"/>
  <c r="L229" i="10"/>
  <c r="K229" i="10"/>
  <c r="J229" i="10"/>
  <c r="I229" i="10"/>
  <c r="F229" i="10"/>
  <c r="E229" i="10"/>
  <c r="D229" i="10"/>
  <c r="C229" i="10"/>
  <c r="C295" i="10" s="1"/>
  <c r="L228" i="10"/>
  <c r="N228" i="10" s="1"/>
  <c r="K228" i="10"/>
  <c r="J228" i="10"/>
  <c r="I228" i="10"/>
  <c r="M228" i="10" s="1"/>
  <c r="F228" i="10"/>
  <c r="E228" i="10"/>
  <c r="G228" i="10" s="1"/>
  <c r="D228" i="10"/>
  <c r="H228" i="10" s="1"/>
  <c r="C228" i="10"/>
  <c r="G232" i="20"/>
  <c r="F232" i="20"/>
  <c r="E232" i="20"/>
  <c r="C232" i="20"/>
  <c r="L227" i="10"/>
  <c r="K227" i="10"/>
  <c r="J227" i="10"/>
  <c r="N227" i="10" s="1"/>
  <c r="I227" i="10"/>
  <c r="M227" i="10" s="1"/>
  <c r="F227" i="10"/>
  <c r="E227" i="10"/>
  <c r="D227" i="10"/>
  <c r="H227" i="10" s="1"/>
  <c r="C227" i="10"/>
  <c r="G227" i="10" s="1"/>
  <c r="G231" i="20"/>
  <c r="F231" i="20"/>
  <c r="E231" i="20"/>
  <c r="C231" i="20"/>
  <c r="G230" i="20"/>
  <c r="F230" i="20"/>
  <c r="E230" i="20"/>
  <c r="C230" i="20"/>
  <c r="AY334" i="1"/>
  <c r="L294" i="10"/>
  <c r="K294" i="10"/>
  <c r="F294" i="10"/>
  <c r="E294" i="10"/>
  <c r="E295" i="10"/>
  <c r="E341" i="10" s="1"/>
  <c r="F295" i="10"/>
  <c r="F341" i="10"/>
  <c r="F340" i="10"/>
  <c r="E340" i="10"/>
  <c r="D340" i="10"/>
  <c r="C340" i="10"/>
  <c r="F318" i="10"/>
  <c r="E318" i="10"/>
  <c r="D318" i="10"/>
  <c r="C318" i="10"/>
  <c r="L295" i="10"/>
  <c r="K295" i="10"/>
  <c r="L271" i="10"/>
  <c r="K271" i="10"/>
  <c r="J271" i="10"/>
  <c r="F271" i="10"/>
  <c r="E271" i="10"/>
  <c r="M226" i="10"/>
  <c r="L226" i="10"/>
  <c r="K226" i="10"/>
  <c r="J226" i="10"/>
  <c r="N226" i="10" s="1"/>
  <c r="I226" i="10"/>
  <c r="F226" i="10"/>
  <c r="E226" i="10"/>
  <c r="D226" i="10"/>
  <c r="H226" i="10" s="1"/>
  <c r="C226" i="10"/>
  <c r="G226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D295" i="10" l="1"/>
  <c r="H295" i="10" s="1"/>
  <c r="H230" i="10"/>
  <c r="C271" i="10"/>
  <c r="G229" i="10"/>
  <c r="H229" i="10"/>
  <c r="J295" i="10"/>
  <c r="N295" i="10" s="1"/>
  <c r="D341" i="10"/>
  <c r="H341" i="10" s="1"/>
  <c r="I295" i="10"/>
  <c r="C341" i="10" s="1"/>
  <c r="G341" i="10" s="1"/>
  <c r="I271" i="10"/>
  <c r="M271" i="10" s="1"/>
  <c r="G295" i="10"/>
  <c r="N271" i="10"/>
  <c r="H271" i="10"/>
  <c r="G271" i="10"/>
  <c r="L224" i="10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M295" i="10" l="1"/>
  <c r="G253" i="20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K212" i="10"/>
  <c r="J212" i="10"/>
  <c r="J294" i="10" s="1"/>
  <c r="I212" i="10"/>
  <c r="F212" i="10"/>
  <c r="E212" i="10"/>
  <c r="D212" i="10"/>
  <c r="D294" i="10" s="1"/>
  <c r="C212" i="10"/>
  <c r="C294" i="10" s="1"/>
  <c r="D227" i="20"/>
  <c r="F227" i="20"/>
  <c r="E227" i="20"/>
  <c r="M212" i="10" l="1"/>
  <c r="I294" i="10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<sst xmlns="http://schemas.openxmlformats.org/spreadsheetml/2006/main" count="2243" uniqueCount="688">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</sst>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220140466.31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  <c:pt idx="67">
                  <c:v>97</c:v>
                </c:pt>
                <c:pt idx="68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  <c:pt idx="7">
                  <c:v>97</c:v>
                </c:pt>
                <c:pt idx="8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  <c:pt idx="7">
                  <c:v>76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  <c:pt idx="7">
                  <c:v>3</c:v>
                </c:pt>
                <c:pt idx="8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{D37CE8AC-C169-428A-BCE7-580B238AE534}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68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68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28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28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29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29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29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29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29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29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90" activePane="bottomRight" state="frozen"/>
      <selection pane="topRight" activeCell="C1" sqref="C1"/>
      <selection pane="bottomLeft" activeCell="A3" sqref="A3"/>
      <selection pane="bottomRight" activeCell="AM328" sqref="AM328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4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4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4"/>
      <c r="B296" s="590" t="s">
        <v>667</v>
      </c>
      <c r="C296" s="588">
        <v>137</v>
      </c>
      <c r="D296" s="273">
        <v>31309425</v>
      </c>
      <c r="E296" s="274">
        <v>292313</v>
      </c>
      <c r="F296" s="273"/>
      <c r="G296" s="588">
        <v>48</v>
      </c>
      <c r="H296" s="273">
        <v>7529853</v>
      </c>
      <c r="I296" s="588">
        <v>1</v>
      </c>
      <c r="J296" s="273">
        <v>4600</v>
      </c>
      <c r="K296" s="588">
        <v>8</v>
      </c>
      <c r="L296" s="273">
        <v>434086</v>
      </c>
      <c r="M296" s="588">
        <v>1</v>
      </c>
      <c r="N296" s="273">
        <v>16351</v>
      </c>
      <c r="O296" s="588"/>
      <c r="P296" s="273"/>
      <c r="Q296" s="588"/>
      <c r="R296" s="273"/>
      <c r="S296" s="588">
        <v>32</v>
      </c>
      <c r="T296" s="273">
        <v>678.61900000000003</v>
      </c>
      <c r="U296" s="588">
        <v>8</v>
      </c>
      <c r="V296" s="273">
        <v>70704</v>
      </c>
      <c r="W296" s="588">
        <v>1</v>
      </c>
      <c r="X296" s="273">
        <v>7680</v>
      </c>
      <c r="Y296" s="274">
        <v>320</v>
      </c>
      <c r="Z296" s="602">
        <v>38890</v>
      </c>
      <c r="AA296" s="274">
        <v>39</v>
      </c>
      <c r="AB296" s="273">
        <v>56164</v>
      </c>
      <c r="AC296" s="274">
        <v>256</v>
      </c>
      <c r="AD296" s="273">
        <v>63640</v>
      </c>
      <c r="AE296" s="274">
        <v>414</v>
      </c>
      <c r="AF296" s="273">
        <v>53624</v>
      </c>
      <c r="AG296" s="588"/>
      <c r="AH296" s="273"/>
      <c r="AI296" s="588">
        <v>2</v>
      </c>
      <c r="AJ296" s="273">
        <v>0</v>
      </c>
      <c r="AK296" s="588">
        <v>8</v>
      </c>
      <c r="AL296" s="273">
        <v>15069357</v>
      </c>
      <c r="AM296" s="274">
        <v>32778</v>
      </c>
      <c r="AN296" s="588">
        <v>15</v>
      </c>
      <c r="AO296" s="273">
        <v>7334815</v>
      </c>
      <c r="AP296" s="274">
        <v>97425</v>
      </c>
      <c r="AQ296" s="588">
        <v>9</v>
      </c>
      <c r="AR296" s="273">
        <v>95541</v>
      </c>
      <c r="AS296" s="588">
        <v>7</v>
      </c>
      <c r="AT296" s="273">
        <v>400389</v>
      </c>
      <c r="AW296" s="51">
        <f t="shared" si="41"/>
        <v>1306</v>
      </c>
      <c r="AX296" s="51"/>
      <c r="AY296">
        <v>2025</v>
      </c>
      <c r="AZ296">
        <f t="shared" si="46"/>
        <v>185</v>
      </c>
      <c r="BA296">
        <f t="shared" si="47"/>
        <v>8</v>
      </c>
      <c r="BB296" s="261">
        <f t="shared" si="48"/>
        <v>38839278</v>
      </c>
      <c r="BC296" s="261">
        <f t="shared" si="49"/>
        <v>15069357</v>
      </c>
    </row>
    <row r="297" spans="1:58" x14ac:dyDescent="0.2">
      <c r="A297" s="604"/>
      <c r="B297" s="590" t="s">
        <v>668</v>
      </c>
      <c r="C297" s="588">
        <v>103</v>
      </c>
      <c r="D297" s="273">
        <v>22655891.25</v>
      </c>
      <c r="E297" s="274">
        <v>212988</v>
      </c>
      <c r="F297" s="273"/>
      <c r="G297" s="588">
        <v>16</v>
      </c>
      <c r="H297" s="273">
        <v>2435895</v>
      </c>
      <c r="I297" s="588">
        <v>1</v>
      </c>
      <c r="J297" s="273">
        <v>150000</v>
      </c>
      <c r="K297" s="588">
        <v>12</v>
      </c>
      <c r="L297" s="273">
        <v>452488.66</v>
      </c>
      <c r="M297" s="588">
        <v>4</v>
      </c>
      <c r="N297" s="273">
        <v>129000.36</v>
      </c>
      <c r="O297" s="588"/>
      <c r="P297" s="273"/>
      <c r="Q297" s="588"/>
      <c r="R297" s="273"/>
      <c r="S297" s="588">
        <v>45</v>
      </c>
      <c r="T297" s="273">
        <v>590642.99</v>
      </c>
      <c r="U297" s="588">
        <v>7</v>
      </c>
      <c r="V297" s="273">
        <v>29313</v>
      </c>
      <c r="W297" s="588">
        <v>1</v>
      </c>
      <c r="X297" s="273">
        <v>30000</v>
      </c>
      <c r="Y297" s="274">
        <v>403</v>
      </c>
      <c r="Z297" s="273">
        <v>47686.14</v>
      </c>
      <c r="AA297" s="274">
        <v>32</v>
      </c>
      <c r="AB297" s="273">
        <v>23662.959999999999</v>
      </c>
      <c r="AC297" s="274">
        <v>341</v>
      </c>
      <c r="AD297" s="273">
        <v>72628.850000000006</v>
      </c>
      <c r="AE297" s="274">
        <v>494</v>
      </c>
      <c r="AF297" s="273">
        <v>61266.9</v>
      </c>
      <c r="AG297" s="588"/>
      <c r="AH297" s="273"/>
      <c r="AI297" s="588">
        <v>2</v>
      </c>
      <c r="AJ297" s="273">
        <v>0</v>
      </c>
      <c r="AK297" s="588">
        <v>1</v>
      </c>
      <c r="AL297" s="273">
        <v>851364</v>
      </c>
      <c r="AM297" s="274">
        <v>4680</v>
      </c>
      <c r="AN297" s="588">
        <v>19</v>
      </c>
      <c r="AO297" s="273">
        <v>5366905.62</v>
      </c>
      <c r="AP297" s="274">
        <v>122984</v>
      </c>
      <c r="AQ297" s="588">
        <v>15</v>
      </c>
      <c r="AR297" s="273">
        <v>159540</v>
      </c>
      <c r="AS297" s="588">
        <v>11</v>
      </c>
      <c r="AT297" s="273">
        <v>2891277.1</v>
      </c>
      <c r="AW297" s="51">
        <f t="shared" si="41"/>
        <v>1507</v>
      </c>
      <c r="AX297" s="51"/>
      <c r="AY297">
        <v>2025</v>
      </c>
      <c r="AZ297">
        <f t="shared" si="46"/>
        <v>119</v>
      </c>
      <c r="BA297">
        <f t="shared" si="47"/>
        <v>1</v>
      </c>
      <c r="BB297" s="261">
        <f t="shared" si="48"/>
        <v>25091786.25</v>
      </c>
      <c r="BC297" s="261">
        <f t="shared" si="49"/>
        <v>851364</v>
      </c>
    </row>
    <row r="298" spans="1:58" x14ac:dyDescent="0.2">
      <c r="A298" s="604"/>
      <c r="B298" s="590" t="s">
        <v>669</v>
      </c>
      <c r="C298" s="588">
        <v>97</v>
      </c>
      <c r="D298" s="273">
        <v>22259655.829999998</v>
      </c>
      <c r="E298" s="274">
        <v>210887</v>
      </c>
      <c r="F298" s="273"/>
      <c r="G298" s="588">
        <v>76</v>
      </c>
      <c r="H298" s="273">
        <v>11557507</v>
      </c>
      <c r="I298" s="588">
        <v>1</v>
      </c>
      <c r="J298" s="273">
        <v>6784</v>
      </c>
      <c r="K298" s="588">
        <v>10</v>
      </c>
      <c r="L298" s="273">
        <v>523832.2</v>
      </c>
      <c r="M298" s="588">
        <v>3</v>
      </c>
      <c r="N298" s="273">
        <v>46290.239999999998</v>
      </c>
      <c r="O298" s="588"/>
      <c r="P298" s="273"/>
      <c r="Q298" s="588"/>
      <c r="R298" s="273"/>
      <c r="S298" s="588">
        <v>48</v>
      </c>
      <c r="T298" s="273">
        <v>837087.11</v>
      </c>
      <c r="U298" s="588">
        <v>3</v>
      </c>
      <c r="V298" s="273">
        <v>16000</v>
      </c>
      <c r="W298" s="588">
        <v>0</v>
      </c>
      <c r="X298" s="273">
        <v>0</v>
      </c>
      <c r="Y298" s="274">
        <v>338</v>
      </c>
      <c r="Z298" s="273">
        <v>43189.440000000002</v>
      </c>
      <c r="AA298" s="274">
        <v>32</v>
      </c>
      <c r="AB298" s="273">
        <v>80377.710000000006</v>
      </c>
      <c r="AC298" s="274">
        <v>371</v>
      </c>
      <c r="AD298" s="273">
        <v>71385.759999999995</v>
      </c>
      <c r="AE298" s="274">
        <v>369</v>
      </c>
      <c r="AF298" s="273">
        <v>56715.1</v>
      </c>
      <c r="AG298" s="588"/>
      <c r="AH298" s="273"/>
      <c r="AI298" s="588">
        <v>0</v>
      </c>
      <c r="AJ298" s="273">
        <v>0</v>
      </c>
      <c r="AK298" s="588">
        <v>3</v>
      </c>
      <c r="AL298" s="273">
        <v>2985107</v>
      </c>
      <c r="AM298" s="274">
        <v>5710</v>
      </c>
      <c r="AN298" s="588">
        <v>15</v>
      </c>
      <c r="AO298" s="273">
        <v>4370512.38</v>
      </c>
      <c r="AP298" s="274">
        <v>109357</v>
      </c>
      <c r="AQ298" s="588">
        <v>15</v>
      </c>
      <c r="AR298" s="273">
        <v>179199.97</v>
      </c>
      <c r="AS298" s="588">
        <v>7</v>
      </c>
      <c r="AT298" s="273">
        <v>23410713</v>
      </c>
      <c r="AW298" s="51">
        <f t="shared" si="41"/>
        <v>1388</v>
      </c>
      <c r="AX298" s="51"/>
      <c r="AY298">
        <v>2025</v>
      </c>
      <c r="AZ298">
        <f t="shared" si="46"/>
        <v>173</v>
      </c>
      <c r="BA298">
        <f t="shared" si="47"/>
        <v>3</v>
      </c>
      <c r="BB298" s="261">
        <f t="shared" si="48"/>
        <v>33817162.829999998</v>
      </c>
      <c r="BC298" s="261">
        <f t="shared" si="49"/>
        <v>2985107</v>
      </c>
    </row>
    <row r="299" spans="1:58" x14ac:dyDescent="0.2">
      <c r="A299" s="604"/>
      <c r="B299" s="590" t="s">
        <v>670</v>
      </c>
      <c r="C299" s="588">
        <v>73</v>
      </c>
      <c r="D299" s="273">
        <v>17537527</v>
      </c>
      <c r="E299" s="274">
        <v>162966</v>
      </c>
      <c r="F299" s="273"/>
      <c r="G299" s="588">
        <v>0</v>
      </c>
      <c r="H299" s="273">
        <v>0</v>
      </c>
      <c r="I299" s="588">
        <v>0</v>
      </c>
      <c r="J299" s="273">
        <v>0</v>
      </c>
      <c r="K299" s="588">
        <v>13</v>
      </c>
      <c r="L299" s="273">
        <v>501972</v>
      </c>
      <c r="M299" s="588">
        <v>1</v>
      </c>
      <c r="N299" s="273">
        <v>17052</v>
      </c>
      <c r="O299" s="588"/>
      <c r="P299" s="273"/>
      <c r="Q299" s="588"/>
      <c r="R299" s="273"/>
      <c r="S299" s="588">
        <v>40</v>
      </c>
      <c r="T299" s="273">
        <v>673463</v>
      </c>
      <c r="U299" s="588">
        <v>7</v>
      </c>
      <c r="V299" s="273">
        <v>18436</v>
      </c>
      <c r="W299" s="588">
        <v>2</v>
      </c>
      <c r="X299" s="273">
        <v>40000</v>
      </c>
      <c r="Y299" s="274">
        <v>312</v>
      </c>
      <c r="Z299" s="273">
        <v>37154</v>
      </c>
      <c r="AA299" s="274">
        <v>36</v>
      </c>
      <c r="AB299" s="273">
        <v>35326</v>
      </c>
      <c r="AC299" s="274">
        <v>354</v>
      </c>
      <c r="AD299" s="273">
        <v>72023</v>
      </c>
      <c r="AE299" s="274">
        <v>325</v>
      </c>
      <c r="AF299" s="273">
        <v>47101</v>
      </c>
      <c r="AG299" s="588"/>
      <c r="AH299" s="273"/>
      <c r="AI299" s="588">
        <v>1</v>
      </c>
      <c r="AJ299" s="273">
        <v>0</v>
      </c>
      <c r="AK299" s="588">
        <v>6</v>
      </c>
      <c r="AL299" s="273">
        <v>15117411</v>
      </c>
      <c r="AM299" s="274">
        <v>50910</v>
      </c>
      <c r="AN299" s="588">
        <v>20</v>
      </c>
      <c r="AO299" s="273">
        <v>2689628</v>
      </c>
      <c r="AP299" s="274">
        <v>55002</v>
      </c>
      <c r="AQ299" s="588">
        <v>20</v>
      </c>
      <c r="AR299" s="273">
        <v>262700</v>
      </c>
      <c r="AS299" s="588">
        <v>4</v>
      </c>
      <c r="AT299" s="273">
        <v>715157</v>
      </c>
      <c r="AW299" s="51">
        <f t="shared" si="41"/>
        <v>1214</v>
      </c>
      <c r="AX299" s="51"/>
      <c r="AY299">
        <v>2025</v>
      </c>
      <c r="AZ299">
        <f t="shared" si="46"/>
        <v>73</v>
      </c>
      <c r="BA299">
        <f t="shared" si="47"/>
        <v>6</v>
      </c>
      <c r="BB299" s="261">
        <f t="shared" si="48"/>
        <v>17537527</v>
      </c>
      <c r="BC299" s="261">
        <f t="shared" si="49"/>
        <v>15117411</v>
      </c>
    </row>
    <row r="300" spans="1:58" x14ac:dyDescent="0.2">
      <c r="A300" s="604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602" t="s">
        <v>687</v>
      </c>
      <c r="M300" s="601" t="s">
        <v>687</v>
      </c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2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220140466.31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10691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220140466.31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28" activePane="bottomLeft" state="frozen"/>
      <selection pane="bottomLeft" activeCell="G236" sqref="G236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1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15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>
        <f>SUM('Summary Data'!C293)</f>
        <v>76</v>
      </c>
      <c r="D230" s="193">
        <v>1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4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4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4"/>
      <c r="B233" s="217" t="s">
        <v>667</v>
      </c>
      <c r="C233" s="417">
        <v>137</v>
      </c>
      <c r="D233" s="417">
        <v>2</v>
      </c>
      <c r="E233" s="417">
        <v>48</v>
      </c>
      <c r="F233" s="417">
        <v>8</v>
      </c>
      <c r="G233" s="417">
        <v>15</v>
      </c>
    </row>
    <row r="234" spans="1:7" x14ac:dyDescent="0.2">
      <c r="A234" s="604"/>
      <c r="B234" s="217" t="s">
        <v>668</v>
      </c>
      <c r="C234" s="417">
        <v>103</v>
      </c>
      <c r="D234" s="417">
        <v>4</v>
      </c>
      <c r="E234" s="417">
        <v>16</v>
      </c>
      <c r="F234" s="417">
        <v>1</v>
      </c>
      <c r="G234" s="417">
        <v>19</v>
      </c>
    </row>
    <row r="235" spans="1:7" x14ac:dyDescent="0.2">
      <c r="A235" s="604"/>
      <c r="B235" s="217" t="s">
        <v>669</v>
      </c>
      <c r="C235" s="417">
        <f>SUM('Summary Data'!C298)</f>
        <v>97</v>
      </c>
      <c r="D235" s="417">
        <v>9</v>
      </c>
      <c r="E235" s="417">
        <v>76</v>
      </c>
      <c r="F235" s="417">
        <f>SUM('Summary Data'!AK298)</f>
        <v>3</v>
      </c>
      <c r="G235" s="417">
        <f>SUM('Summary Data'!AN298)</f>
        <v>15</v>
      </c>
    </row>
    <row r="236" spans="1:7" x14ac:dyDescent="0.2">
      <c r="A236" s="604"/>
      <c r="B236" s="219" t="s">
        <v>670</v>
      </c>
      <c r="C236" s="417">
        <v>73</v>
      </c>
      <c r="D236" s="417">
        <v>0</v>
      </c>
      <c r="E236" s="417">
        <v>0</v>
      </c>
      <c r="F236" s="417">
        <v>6</v>
      </c>
      <c r="G236" s="417">
        <v>20</v>
      </c>
    </row>
    <row r="237" spans="1:7" x14ac:dyDescent="0.2">
      <c r="A237" s="604"/>
      <c r="B237" s="217" t="s">
        <v>671</v>
      </c>
      <c r="C237" s="417"/>
      <c r="D237" s="417"/>
      <c r="E237" s="417"/>
      <c r="F237" s="417"/>
      <c r="G237" s="417"/>
    </row>
    <row r="238" spans="1:7" x14ac:dyDescent="0.2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843</v>
      </c>
      <c r="D240" s="293">
        <f>SUM(D228:D239)</f>
        <v>21</v>
      </c>
      <c r="E240" s="293">
        <f>SUM(E228:E239)</f>
        <v>171</v>
      </c>
      <c r="F240" s="293">
        <f>SUM(F228:F239)</f>
        <v>41</v>
      </c>
      <c r="G240" s="297">
        <f>SUM(G228:G239)</f>
        <v>154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28:A239"/>
    <mergeCell ref="A241:A252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23" activePane="bottomLeft" state="frozen"/>
      <selection pane="bottomLeft" activeCell="C231" sqref="C231:N232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25" t="s">
        <v>161</v>
      </c>
      <c r="H6" s="625"/>
      <c r="I6" s="614" t="s">
        <v>157</v>
      </c>
      <c r="J6" s="614"/>
      <c r="K6" s="614" t="s">
        <v>158</v>
      </c>
      <c r="L6" s="614"/>
      <c r="M6" s="625" t="s">
        <v>161</v>
      </c>
      <c r="N6" s="62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19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0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0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0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3"/>
      <c r="V143" s="623"/>
      <c r="W143" s="615"/>
      <c r="X143" s="615"/>
      <c r="Y143" s="95"/>
      <c r="AF143" s="29"/>
    </row>
    <row r="144" spans="1:32" ht="14.25" hidden="1" x14ac:dyDescent="0.2">
      <c r="A144" s="620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0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0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0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0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0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0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0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19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0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0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0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0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0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0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0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0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0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0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0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19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0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0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0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0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0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0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0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0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0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0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0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19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0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0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0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0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0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0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0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0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0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0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0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19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0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0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0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0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0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0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0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0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0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0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0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19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0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0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0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0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0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0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0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0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0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0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0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19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0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0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0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0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0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0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0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0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0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0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19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0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0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0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0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0"/>
      <c r="B229" s="421" t="s">
        <v>667</v>
      </c>
      <c r="C229" s="65">
        <f>SUM('Summary Data'!C296,'Summary Data'!G296)</f>
        <v>185</v>
      </c>
      <c r="D229" s="66">
        <f>SUM('Summary Data'!D296,'Summary Data'!H296,'Summary Data'!J296)</f>
        <v>38843878</v>
      </c>
      <c r="E229" s="65">
        <f>SUM('Summary Data'!C287,'Summary Data'!G287)</f>
        <v>158</v>
      </c>
      <c r="F229" s="101">
        <f>SUM('Summary Data'!D287,'Summary Data'!H287,'Summary Data'!J287)</f>
        <v>32959206.289999999</v>
      </c>
      <c r="G229" s="89">
        <f t="shared" ref="G229" si="100">(C229-E229)/C229</f>
        <v>0.14594594594594595</v>
      </c>
      <c r="H229" s="89">
        <f t="shared" ref="H229" si="101">(D229-F229)/D229</f>
        <v>0.15149547401008728</v>
      </c>
      <c r="I229" s="65">
        <f>SUM('Summary Data'!AK296)</f>
        <v>8</v>
      </c>
      <c r="J229" s="101">
        <f>SUM('Summary Data'!AL296)</f>
        <v>15069357</v>
      </c>
      <c r="K229" s="65">
        <f>SUM('Summary Data'!AK287)</f>
        <v>6</v>
      </c>
      <c r="L229" s="101">
        <f>SUM('Summary Data'!AL287)</f>
        <v>20502552</v>
      </c>
      <c r="M229" s="89">
        <f t="shared" ref="M229" si="102">(I229-K229)/I229</f>
        <v>0.25</v>
      </c>
      <c r="N229" s="89">
        <f t="shared" ref="N229" si="103">(J229-L229)/J229</f>
        <v>-0.36054590783136931</v>
      </c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0"/>
      <c r="B230" s="421" t="s">
        <v>667</v>
      </c>
      <c r="C230" s="65">
        <f>SUM('Summary Data'!C297,'Summary Data'!G297)</f>
        <v>119</v>
      </c>
      <c r="D230" s="66">
        <f>SUM('Summary Data'!D297,'Summary Data'!H297,'Summary Data'!J297)</f>
        <v>25241786.25</v>
      </c>
      <c r="E230" s="65">
        <f>SUM('Summary Data'!C288,'Summary Data'!G288)</f>
        <v>160</v>
      </c>
      <c r="F230" s="101">
        <f>SUM('Summary Data'!D288,'Summary Data'!H288,'Summary Data'!J288)</f>
        <v>37171807</v>
      </c>
      <c r="G230" s="89">
        <f t="shared" ref="G230" si="104">(C230-E230)/C230</f>
        <v>-0.34453781512605042</v>
      </c>
      <c r="H230" s="89">
        <f t="shared" ref="H230" si="105">(D230-F230)/D230</f>
        <v>-0.4726298143816981</v>
      </c>
      <c r="I230" s="65">
        <f>SUM('Summary Data'!AK297)</f>
        <v>1</v>
      </c>
      <c r="J230" s="101">
        <f>SUM('Summary Data'!AL297)</f>
        <v>851364</v>
      </c>
      <c r="K230" s="65">
        <f>SUM('Summary Data'!AK288)</f>
        <v>7</v>
      </c>
      <c r="L230" s="101">
        <f>SUM('Summary Data'!AL288)</f>
        <v>12068748</v>
      </c>
      <c r="M230" s="89">
        <f t="shared" ref="M230" si="106">(I230-K230)/I230</f>
        <v>-6</v>
      </c>
      <c r="N230" s="89">
        <f t="shared" ref="N230" si="107">(J230-L230)/J230</f>
        <v>-13.175779102710473</v>
      </c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0"/>
      <c r="B231" s="421" t="s">
        <v>669</v>
      </c>
      <c r="C231" s="65">
        <f>SUM('Summary Data'!C298,'Summary Data'!G298)</f>
        <v>173</v>
      </c>
      <c r="D231" s="66">
        <f>SUM('Summary Data'!D298,'Summary Data'!H298,'Summary Data'!J298)</f>
        <v>33823946.829999998</v>
      </c>
      <c r="E231" s="65">
        <f>SUM('Summary Data'!C289,'Summary Data'!G289)</f>
        <v>123</v>
      </c>
      <c r="F231" s="101">
        <f>SUM('Summary Data'!D289,'Summary Data'!H289,'Summary Data'!J289)</f>
        <v>24124722.52</v>
      </c>
      <c r="G231" s="89">
        <f t="shared" ref="G231:G232" si="108">(C231-E231)/C231</f>
        <v>0.28901734104046245</v>
      </c>
      <c r="H231" s="89">
        <f t="shared" ref="H231:H232" si="109">(D231-F231)/D231</f>
        <v>0.28675613637724012</v>
      </c>
      <c r="I231" s="65">
        <f>SUM('Summary Data'!AK298)</f>
        <v>3</v>
      </c>
      <c r="J231" s="101">
        <f>SUM('Summary Data'!AL298)</f>
        <v>2985107</v>
      </c>
      <c r="K231" s="65">
        <f>SUM('Summary Data'!AK289)</f>
        <v>9</v>
      </c>
      <c r="L231" s="101">
        <f>SUM('Summary Data'!AL289)</f>
        <v>26839177.280000001</v>
      </c>
      <c r="M231" s="89">
        <f t="shared" ref="M231:M232" si="110">(I231-K231)/I231</f>
        <v>-2</v>
      </c>
      <c r="N231" s="89">
        <f t="shared" ref="N231:N232" si="111">(J231-L231)/J231</f>
        <v>-7.9910268811134744</v>
      </c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0"/>
      <c r="B232" s="422" t="s">
        <v>670</v>
      </c>
      <c r="C232" s="65">
        <f>SUM('Summary Data'!C299,'Summary Data'!G299)</f>
        <v>73</v>
      </c>
      <c r="D232" s="66">
        <f>SUM('Summary Data'!D299,'Summary Data'!H299,'Summary Data'!J299)</f>
        <v>17537527</v>
      </c>
      <c r="E232" s="65">
        <f>SUM('Summary Data'!C290,'Summary Data'!G290)</f>
        <v>111</v>
      </c>
      <c r="F232" s="101">
        <f>SUM('Summary Data'!D290,'Summary Data'!H290,'Summary Data'!J290)</f>
        <v>22915471.98</v>
      </c>
      <c r="G232" s="89">
        <f t="shared" si="108"/>
        <v>-0.52054794520547942</v>
      </c>
      <c r="H232" s="89">
        <f t="shared" si="109"/>
        <v>-0.30665355383344528</v>
      </c>
      <c r="I232" s="65">
        <f>SUM('Summary Data'!AK299)</f>
        <v>6</v>
      </c>
      <c r="J232" s="101">
        <f>SUM('Summary Data'!AL299)</f>
        <v>15117411</v>
      </c>
      <c r="K232" s="65">
        <f>SUM('Summary Data'!AK290)</f>
        <v>4</v>
      </c>
      <c r="L232" s="101">
        <f>SUM('Summary Data'!AL290)</f>
        <v>5194546</v>
      </c>
      <c r="M232" s="89">
        <f t="shared" si="110"/>
        <v>0.33333333333333331</v>
      </c>
      <c r="N232" s="89">
        <f t="shared" si="111"/>
        <v>0.65638653338193953</v>
      </c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0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0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0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19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0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0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0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0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0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0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0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0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0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0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8" t="s">
        <v>159</v>
      </c>
      <c r="D249" s="618"/>
      <c r="E249" s="618"/>
      <c r="F249" s="618"/>
      <c r="G249" s="534"/>
      <c r="H249" s="534"/>
      <c r="I249" s="618" t="s">
        <v>160</v>
      </c>
      <c r="J249" s="618"/>
      <c r="K249" s="618"/>
      <c r="L249" s="618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21" t="s">
        <v>157</v>
      </c>
      <c r="D250" s="621"/>
      <c r="E250" s="621" t="s">
        <v>158</v>
      </c>
      <c r="F250" s="621"/>
      <c r="G250" s="617" t="s">
        <v>161</v>
      </c>
      <c r="H250" s="617"/>
      <c r="I250" s="616" t="s">
        <v>157</v>
      </c>
      <c r="J250" s="616"/>
      <c r="K250" s="616" t="s">
        <v>158</v>
      </c>
      <c r="L250" s="616"/>
      <c r="M250" s="617" t="s">
        <v>161</v>
      </c>
      <c r="N250" s="617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112">(C253-E253)/C253</f>
        <v>-0.93846153846153846</v>
      </c>
      <c r="H253" s="520">
        <f t="shared" si="112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112"/>
        <v>-9.7402597402597407E-2</v>
      </c>
      <c r="H254" s="520">
        <f t="shared" si="112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112"/>
        <v>-0.23200000000000001</v>
      </c>
      <c r="H255" s="520">
        <f t="shared" si="112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113">(I255-K255)/I255</f>
        <v>-0.65714285714285714</v>
      </c>
      <c r="N255" s="520">
        <f t="shared" si="113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112"/>
        <v>-0.22789783889980353</v>
      </c>
      <c r="H256" s="520">
        <f t="shared" si="112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113"/>
        <v>-9.375E-2</v>
      </c>
      <c r="N256" s="520">
        <f t="shared" si="113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112"/>
        <v>0.12991452991452992</v>
      </c>
      <c r="H257" s="520">
        <f t="shared" si="112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113"/>
        <v>0.1111111111111111</v>
      </c>
      <c r="N257" s="520">
        <f t="shared" si="113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114">(C259-E259)/C259</f>
        <v>0.25642857142857145</v>
      </c>
      <c r="H259" s="520">
        <f t="shared" si="114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115">(I259-K259)/I259</f>
        <v>0.10169491525423729</v>
      </c>
      <c r="N259" s="520">
        <f t="shared" si="115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114"/>
        <v>-0.13636363636363635</v>
      </c>
      <c r="H260" s="520">
        <f t="shared" si="114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115"/>
        <v>-5.3571428571428568E-2</v>
      </c>
      <c r="N260" s="520">
        <f t="shared" si="115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16">(C261-E261)/C261</f>
        <v>0.16190476190476191</v>
      </c>
      <c r="H261" s="520">
        <f t="shared" si="114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115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16"/>
        <v>0.14881297046902142</v>
      </c>
      <c r="H262" s="520">
        <f t="shared" ref="H262:H267" si="117">(D262-F262)/D262</f>
        <v>0.18657433496875203</v>
      </c>
      <c r="I262" s="105">
        <f>SUM(I119:I130)</f>
        <v>51</v>
      </c>
      <c r="J262" s="115">
        <f>SUM(J119:J249)</f>
        <v>1616300221.7390001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18">(I262-K262)/I262</f>
        <v>-0.47058823529411764</v>
      </c>
      <c r="N262" s="520">
        <f t="shared" si="118"/>
        <v>0.93491791693450232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4419151558.7200003</v>
      </c>
      <c r="G263" s="520">
        <f t="shared" si="116"/>
        <v>0.28458989229494613</v>
      </c>
      <c r="H263" s="520">
        <f t="shared" si="117"/>
        <v>-8.2968617180078041</v>
      </c>
      <c r="I263" s="105">
        <f>SUM(I131:I142)</f>
        <v>80</v>
      </c>
      <c r="J263" s="115">
        <f>SUM(J131:J250)</f>
        <v>1543671165.1390002</v>
      </c>
      <c r="K263" s="105">
        <f>SUM(K131:K142)</f>
        <v>51</v>
      </c>
      <c r="L263" s="115">
        <f>SUM(L131:L250)</f>
        <v>1500688170.579</v>
      </c>
      <c r="M263" s="520">
        <f t="shared" si="118"/>
        <v>0.36249999999999999</v>
      </c>
      <c r="N263" s="520">
        <f t="shared" si="118"/>
        <v>2.7844657288866162E-2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18188</v>
      </c>
      <c r="D264" s="123">
        <f>SUM(D143:D249)</f>
        <v>3888589164.9700007</v>
      </c>
      <c r="E264" s="124">
        <f>SUM(E143:E249)</f>
        <v>19347</v>
      </c>
      <c r="F264" s="123">
        <f>SUM(F143:F251)</f>
        <v>4052531180.6200013</v>
      </c>
      <c r="G264" s="520">
        <f t="shared" si="116"/>
        <v>-6.372333406641742E-2</v>
      </c>
      <c r="H264" s="520">
        <f t="shared" si="117"/>
        <v>-4.2159767641914245E-2</v>
      </c>
      <c r="I264" s="105">
        <f>SUM(I143:I249)</f>
        <v>618</v>
      </c>
      <c r="J264" s="115">
        <f>SUM(J143:J251)</f>
        <v>1400950742.9790001</v>
      </c>
      <c r="K264" s="105">
        <f>SUM(K143:K249)</f>
        <v>644</v>
      </c>
      <c r="L264" s="115">
        <f>SUM(L143:L251)</f>
        <v>1428059113.9790001</v>
      </c>
      <c r="M264" s="520">
        <f t="shared" si="118"/>
        <v>-4.2071197411003236E-2</v>
      </c>
      <c r="N264" s="537">
        <f t="shared" si="118"/>
        <v>-1.9349981529226647E-2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19">SUM(C155:C166)</f>
        <v>3024</v>
      </c>
      <c r="D265" s="524">
        <f t="shared" si="119"/>
        <v>602250355.85000002</v>
      </c>
      <c r="E265" s="526">
        <f t="shared" si="119"/>
        <v>3137</v>
      </c>
      <c r="F265" s="500">
        <f t="shared" si="119"/>
        <v>593981144.35000002</v>
      </c>
      <c r="G265" s="520">
        <f t="shared" si="116"/>
        <v>-3.7367724867724869E-2</v>
      </c>
      <c r="H265" s="520">
        <f t="shared" si="117"/>
        <v>1.3730521567445246E-2</v>
      </c>
      <c r="I265" s="124">
        <f t="shared" ref="I265:L266" si="120">SUM(I155:I166)</f>
        <v>68</v>
      </c>
      <c r="J265" s="500">
        <f t="shared" si="120"/>
        <v>163801963.78999999</v>
      </c>
      <c r="K265" s="124">
        <f t="shared" si="120"/>
        <v>108</v>
      </c>
      <c r="L265" s="500">
        <f t="shared" si="120"/>
        <v>154033146.99000001</v>
      </c>
      <c r="M265" s="520">
        <f t="shared" ref="M265:N267" si="121">(I265-K265)/I265</f>
        <v>-0.58823529411764708</v>
      </c>
      <c r="N265" s="520">
        <f t="shared" si="121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19"/>
        <v>2943</v>
      </c>
      <c r="D266" s="524">
        <f t="shared" si="119"/>
        <v>589695858.70999992</v>
      </c>
      <c r="E266" s="526">
        <f t="shared" si="119"/>
        <v>3271</v>
      </c>
      <c r="F266" s="500">
        <f t="shared" si="119"/>
        <v>615492757.96000004</v>
      </c>
      <c r="G266" s="520">
        <f t="shared" si="116"/>
        <v>-0.11145090044172613</v>
      </c>
      <c r="H266" s="520">
        <f t="shared" si="117"/>
        <v>-4.374610889490152E-2</v>
      </c>
      <c r="I266" s="124">
        <f t="shared" si="120"/>
        <v>60</v>
      </c>
      <c r="J266" s="500">
        <f t="shared" si="120"/>
        <v>151274416.78999999</v>
      </c>
      <c r="K266" s="124">
        <f t="shared" si="120"/>
        <v>104</v>
      </c>
      <c r="L266" s="500">
        <f t="shared" si="120"/>
        <v>141886718.99000001</v>
      </c>
      <c r="M266" s="520">
        <f t="shared" si="121"/>
        <v>-0.73333333333333328</v>
      </c>
      <c r="N266" s="520">
        <f t="shared" si="121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16"/>
        <v>-0.10972477064220183</v>
      </c>
      <c r="H267" s="520">
        <f t="shared" si="117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21"/>
        <v>0.34090909090909088</v>
      </c>
      <c r="N267" s="520">
        <f t="shared" si="121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22">(C268-E268)/C268</f>
        <v>-2.5985275010827199E-2</v>
      </c>
      <c r="H268" s="520">
        <f t="shared" si="122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23">(I268-K268)/I268</f>
        <v>0.26666666666666666</v>
      </c>
      <c r="N268" s="520">
        <f t="shared" si="123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22"/>
        <v>5.9040590405904057E-2</v>
      </c>
      <c r="H269" s="520">
        <f t="shared" si="122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23"/>
        <v>0.16279069767441862</v>
      </c>
      <c r="N269" s="520">
        <f t="shared" si="123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22"/>
        <v>-0.31166797180892719</v>
      </c>
      <c r="H270" s="520">
        <f t="shared" si="122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23"/>
        <v>-0.5</v>
      </c>
      <c r="N270" s="520">
        <f t="shared" si="123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740</v>
      </c>
      <c r="D271" s="524">
        <f>SUM(D227:D238)</f>
        <v>157184554.16</v>
      </c>
      <c r="E271" s="526">
        <f>SUM(E215:E226)</f>
        <v>2018</v>
      </c>
      <c r="F271" s="524">
        <f>SUM(F215:F226)</f>
        <v>424021030.56</v>
      </c>
      <c r="G271" s="520">
        <f t="shared" ref="G271" si="124">(C271-E271)/C271</f>
        <v>-1.7270270270270269</v>
      </c>
      <c r="H271" s="520">
        <f t="shared" ref="H271" si="125">(D271-F271)/D271</f>
        <v>-1.6975998553164711</v>
      </c>
      <c r="I271" s="526">
        <f>SUM(I227:I238)</f>
        <v>27</v>
      </c>
      <c r="J271" s="524">
        <f>SUM(J227:J238)</f>
        <v>44705094.159999996</v>
      </c>
      <c r="K271" s="526">
        <f>SUM(K215:K226)</f>
        <v>93</v>
      </c>
      <c r="L271" s="524">
        <f>SUM(L215:L226)</f>
        <v>112782633.529</v>
      </c>
      <c r="M271" s="520">
        <f t="shared" ref="M271" si="126">(I271-K271)/I271</f>
        <v>-2.4444444444444446</v>
      </c>
      <c r="N271" s="520">
        <f t="shared" ref="N271" si="127">(J271-L271)/J271</f>
        <v>-1.5228139130039584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8" t="s">
        <v>159</v>
      </c>
      <c r="D273" s="618"/>
      <c r="E273" s="618"/>
      <c r="F273" s="618"/>
      <c r="I273" s="618" t="s">
        <v>160</v>
      </c>
      <c r="J273" s="618"/>
      <c r="K273" s="618"/>
      <c r="L273" s="618"/>
      <c r="M273" s="61"/>
      <c r="N273" s="61"/>
    </row>
    <row r="274" spans="1:15" x14ac:dyDescent="0.2">
      <c r="A274" s="105"/>
      <c r="B274" s="105"/>
      <c r="C274" s="621" t="s">
        <v>157</v>
      </c>
      <c r="D274" s="621"/>
      <c r="E274" s="621" t="s">
        <v>158</v>
      </c>
      <c r="F274" s="621"/>
      <c r="G274" s="617" t="s">
        <v>161</v>
      </c>
      <c r="H274" s="617"/>
      <c r="I274" s="616" t="s">
        <v>157</v>
      </c>
      <c r="J274" s="616"/>
      <c r="K274" s="616" t="s">
        <v>158</v>
      </c>
      <c r="L274" s="616"/>
      <c r="M274" s="617" t="s">
        <v>161</v>
      </c>
      <c r="N274" s="617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28">(C277-E277)/C277</f>
        <v>-1.4404624277456648</v>
      </c>
      <c r="H277" s="520">
        <f t="shared" si="128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29">(I277-K277)/I277</f>
        <v>3.2786885245901641E-2</v>
      </c>
      <c r="N277" s="520">
        <f t="shared" ref="N277:N294" si="130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28"/>
        <v>-6.0049019607843139E-2</v>
      </c>
      <c r="H278" s="520">
        <f t="shared" si="128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29"/>
        <v>-1.0677966101694916</v>
      </c>
      <c r="N278" s="520">
        <f t="shared" si="130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28"/>
        <v>-0.45454545454545453</v>
      </c>
      <c r="H279" s="520">
        <f t="shared" si="128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29"/>
        <v>-0.37209302325581395</v>
      </c>
      <c r="N279" s="520">
        <f t="shared" si="130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31">(C280-E280)/C280</f>
        <v>1.7793594306049821E-3</v>
      </c>
      <c r="H280" s="520">
        <f t="shared" si="131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32">(I280-K280)/I280</f>
        <v>-0.43333333333333335</v>
      </c>
      <c r="N280" s="520">
        <f t="shared" si="130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31"/>
        <v>-5.8380414312617701E-2</v>
      </c>
      <c r="H281" s="520">
        <f t="shared" si="131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32"/>
        <v>0.26829268292682928</v>
      </c>
      <c r="N281" s="520">
        <f t="shared" si="130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31"/>
        <v>0.43208556149732619</v>
      </c>
      <c r="H282" s="520">
        <f t="shared" si="131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32"/>
        <v>0.14583333333333334</v>
      </c>
      <c r="N282" s="520">
        <f t="shared" si="130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33">(C283-E283)/C283</f>
        <v>0.28297546012269936</v>
      </c>
      <c r="H283" s="520">
        <f t="shared" si="133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34">(I283-K283)/I283</f>
        <v>0.04</v>
      </c>
      <c r="N283" s="520">
        <f t="shared" si="130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33"/>
        <v>4.7479912344777213E-2</v>
      </c>
      <c r="H284" s="520">
        <f t="shared" si="133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34"/>
        <v>7.407407407407407E-2</v>
      </c>
      <c r="N284" s="520">
        <f t="shared" si="130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33"/>
        <v>4.9305555555555554E-2</v>
      </c>
      <c r="H285" s="520">
        <f t="shared" si="133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34"/>
        <v>0.20588235294117646</v>
      </c>
      <c r="N285" s="520">
        <f t="shared" si="130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35">(C286-E286)/C286</f>
        <v>7.4550128534704371E-2</v>
      </c>
      <c r="H286" s="520">
        <f t="shared" si="135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36">(I286-K286)/I286</f>
        <v>-3.0303030303030304E-2</v>
      </c>
      <c r="N286" s="520">
        <f t="shared" si="130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35"/>
        <v>0.28689275893675525</v>
      </c>
      <c r="H287" s="520">
        <f t="shared" si="135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36"/>
        <v>0.16455696202531644</v>
      </c>
      <c r="N287" s="520">
        <f t="shared" si="130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37">SUM(C140:C151)</f>
        <v>3044</v>
      </c>
      <c r="D288" s="123">
        <f t="shared" si="137"/>
        <v>565669330.77999997</v>
      </c>
      <c r="E288" s="124">
        <f t="shared" si="137"/>
        <v>2182</v>
      </c>
      <c r="F288" s="123">
        <f t="shared" si="137"/>
        <v>435729574.30000007</v>
      </c>
      <c r="G288" s="520">
        <f t="shared" si="135"/>
        <v>0.28318002628120892</v>
      </c>
      <c r="H288" s="520">
        <f t="shared" si="135"/>
        <v>0.22970974279412729</v>
      </c>
      <c r="I288" s="105">
        <f t="shared" ref="I288:L290" si="138">SUM(I140:I151)</f>
        <v>79</v>
      </c>
      <c r="J288" s="115">
        <f t="shared" si="138"/>
        <v>119827840.27</v>
      </c>
      <c r="K288" s="105">
        <f t="shared" si="138"/>
        <v>79</v>
      </c>
      <c r="L288" s="115">
        <f t="shared" si="138"/>
        <v>152909654.16</v>
      </c>
      <c r="M288" s="520">
        <f t="shared" si="136"/>
        <v>0</v>
      </c>
      <c r="N288" s="520">
        <f t="shared" si="130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37"/>
        <v>2917</v>
      </c>
      <c r="D289" s="123">
        <f t="shared" si="137"/>
        <v>549354680.15999997</v>
      </c>
      <c r="E289" s="526">
        <f t="shared" si="137"/>
        <v>2259</v>
      </c>
      <c r="F289" s="123">
        <f t="shared" si="137"/>
        <v>449868429.35000002</v>
      </c>
      <c r="G289" s="521">
        <f t="shared" ref="G289:H291" si="139">(C289-E289)/C289</f>
        <v>0.22557422008913267</v>
      </c>
      <c r="H289" s="521">
        <f t="shared" si="139"/>
        <v>0.18109657458643019</v>
      </c>
      <c r="I289" s="526">
        <f t="shared" si="138"/>
        <v>94</v>
      </c>
      <c r="J289" s="500">
        <f t="shared" si="138"/>
        <v>139656528.30000001</v>
      </c>
      <c r="K289" s="526">
        <f t="shared" si="138"/>
        <v>80</v>
      </c>
      <c r="L289" s="500">
        <f t="shared" si="138"/>
        <v>147112955.16</v>
      </c>
      <c r="M289" s="521">
        <f t="shared" ref="M289:M291" si="140">(I289-K289)/I289</f>
        <v>0.14893617021276595</v>
      </c>
      <c r="N289" s="521">
        <f t="shared" si="130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37"/>
        <v>2943</v>
      </c>
      <c r="D290" s="123">
        <f t="shared" si="137"/>
        <v>553223983.72000003</v>
      </c>
      <c r="E290" s="526">
        <f t="shared" si="137"/>
        <v>2297</v>
      </c>
      <c r="F290" s="123">
        <f t="shared" si="137"/>
        <v>458762857.50999999</v>
      </c>
      <c r="G290" s="520">
        <f t="shared" si="139"/>
        <v>0.21950390757730207</v>
      </c>
      <c r="H290" s="520">
        <f t="shared" si="139"/>
        <v>0.17074662160310297</v>
      </c>
      <c r="I290" s="526">
        <f t="shared" si="138"/>
        <v>101</v>
      </c>
      <c r="J290" s="500">
        <f t="shared" si="138"/>
        <v>134997090.30000001</v>
      </c>
      <c r="K290" s="526">
        <f t="shared" si="138"/>
        <v>86</v>
      </c>
      <c r="L290" s="500">
        <f t="shared" si="138"/>
        <v>150273254.56</v>
      </c>
      <c r="M290" s="520">
        <f t="shared" si="140"/>
        <v>0.14851485148514851</v>
      </c>
      <c r="N290" s="520">
        <f t="shared" si="130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39"/>
        <v>6.2843676355066776E-3</v>
      </c>
      <c r="H291" s="535">
        <f t="shared" si="139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40"/>
        <v>0.23809523809523808</v>
      </c>
      <c r="N291" s="535">
        <f t="shared" si="130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41">(C292-E292)/C292</f>
        <v>-0.11179110567115463</v>
      </c>
      <c r="H292" s="535">
        <f t="shared" si="141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42">(I292-K292)/I292</f>
        <v>0.16981132075471697</v>
      </c>
      <c r="N292" s="535">
        <f t="shared" si="130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41"/>
        <v>-7.477820025348543E-2</v>
      </c>
      <c r="H293" s="535">
        <f t="shared" si="141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42"/>
        <v>0.11956521739130435</v>
      </c>
      <c r="N293" s="535">
        <f t="shared" si="130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43">SUM(C212:C223)</f>
        <v>1661</v>
      </c>
      <c r="D294" s="524">
        <f t="shared" si="143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41"/>
        <v>-0.39012642986152918</v>
      </c>
      <c r="H294" s="535">
        <f t="shared" si="141"/>
        <v>-0.45004106963373469</v>
      </c>
      <c r="I294" s="526">
        <f t="shared" ref="I294:J294" si="144">SUM(I212:I223)</f>
        <v>66</v>
      </c>
      <c r="J294" s="524">
        <f t="shared" si="144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42"/>
        <v>-0.59090909090909094</v>
      </c>
      <c r="N294" s="535">
        <f t="shared" si="130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1014</v>
      </c>
      <c r="D295" s="524">
        <f>SUM(D224:D235)</f>
        <v>220709456.95999998</v>
      </c>
      <c r="E295" s="526">
        <f>SUM(E212:E223)</f>
        <v>2336</v>
      </c>
      <c r="F295" s="524">
        <f>SUM(F212:F223)</f>
        <v>576224190.19000006</v>
      </c>
      <c r="G295" s="535">
        <f t="shared" ref="G295" si="145">(C295-E295)/C295</f>
        <v>-1.3037475345167653</v>
      </c>
      <c r="H295" s="535">
        <f t="shared" ref="H295" si="146">(D295-F295)/D295</f>
        <v>-1.6107816045890202</v>
      </c>
      <c r="I295" s="526">
        <f>SUM(I224:I235)</f>
        <v>41</v>
      </c>
      <c r="J295" s="524">
        <f>SUM(J224:J235)</f>
        <v>102337819.16</v>
      </c>
      <c r="K295" s="526">
        <f>SUM(K212:K223)</f>
        <v>86</v>
      </c>
      <c r="L295" s="524">
        <f>SUM(L212:L223)</f>
        <v>134623414.68900001</v>
      </c>
      <c r="M295" s="535">
        <f t="shared" ref="M295" si="147">(I295-K295)/I295</f>
        <v>-1.0975609756097562</v>
      </c>
      <c r="N295" s="535">
        <f t="shared" ref="N295" si="148">(J295-L295)/J295</f>
        <v>-0.31548058961978775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21" t="s">
        <v>157</v>
      </c>
      <c r="D298" s="621"/>
      <c r="E298" s="621" t="s">
        <v>158</v>
      </c>
      <c r="F298" s="621"/>
      <c r="G298" s="617" t="s">
        <v>161</v>
      </c>
      <c r="H298" s="617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49">SUM(C253,I253)</f>
        <v>952</v>
      </c>
      <c r="D301" s="115">
        <f t="shared" ref="D301:D317" si="150">SUM(D253,J253)</f>
        <v>291727545</v>
      </c>
      <c r="E301" s="120">
        <f t="shared" ref="E301:E317" si="151">SUM(E253,K253)</f>
        <v>1749</v>
      </c>
      <c r="F301" s="115">
        <f t="shared" ref="F301:F317" si="152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49"/>
        <v>828</v>
      </c>
      <c r="D302" s="115">
        <f t="shared" si="150"/>
        <v>228801922</v>
      </c>
      <c r="E302" s="120">
        <f t="shared" si="151"/>
        <v>952</v>
      </c>
      <c r="F302" s="115">
        <f t="shared" si="152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49"/>
        <v>660</v>
      </c>
      <c r="D303" s="115">
        <f t="shared" si="150"/>
        <v>172705843</v>
      </c>
      <c r="E303" s="120">
        <f t="shared" si="151"/>
        <v>828</v>
      </c>
      <c r="F303" s="115">
        <f t="shared" si="152"/>
        <v>228801922</v>
      </c>
      <c r="G303" s="520">
        <f t="shared" ref="G303:H305" si="153">(C303-E303)/C303</f>
        <v>-0.25454545454545452</v>
      </c>
      <c r="H303" s="520">
        <f t="shared" si="153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49"/>
        <v>541</v>
      </c>
      <c r="D304" s="115">
        <f t="shared" si="150"/>
        <v>149698746</v>
      </c>
      <c r="E304" s="120">
        <f t="shared" si="151"/>
        <v>660</v>
      </c>
      <c r="F304" s="115">
        <f t="shared" si="152"/>
        <v>172705843</v>
      </c>
      <c r="G304" s="520">
        <f t="shared" si="153"/>
        <v>-0.21996303142329021</v>
      </c>
      <c r="H304" s="520">
        <f t="shared" si="153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49"/>
        <v>621</v>
      </c>
      <c r="D305" s="123">
        <f t="shared" si="150"/>
        <v>186450469</v>
      </c>
      <c r="E305" s="526">
        <f t="shared" si="151"/>
        <v>541</v>
      </c>
      <c r="F305" s="123">
        <f t="shared" si="152"/>
        <v>149698746</v>
      </c>
      <c r="G305" s="520">
        <f t="shared" si="153"/>
        <v>0.1288244766505636</v>
      </c>
      <c r="H305" s="520">
        <f t="shared" si="153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49"/>
        <v>1094</v>
      </c>
      <c r="D306" s="123">
        <f t="shared" si="150"/>
        <v>318570422.37</v>
      </c>
      <c r="E306" s="526">
        <f t="shared" si="151"/>
        <v>621</v>
      </c>
      <c r="F306" s="123">
        <f t="shared" si="152"/>
        <v>186450469</v>
      </c>
      <c r="G306" s="520">
        <f t="shared" ref="G306:H308" si="154">(C306-E306)/C306</f>
        <v>0.43235831809872027</v>
      </c>
      <c r="H306" s="520">
        <f t="shared" si="154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49"/>
        <v>1459</v>
      </c>
      <c r="D307" s="212">
        <f t="shared" si="150"/>
        <v>336291184.09000003</v>
      </c>
      <c r="E307" s="527">
        <f t="shared" si="151"/>
        <v>1094</v>
      </c>
      <c r="F307" s="212">
        <f t="shared" si="152"/>
        <v>318570422.37</v>
      </c>
      <c r="G307" s="520">
        <f t="shared" si="154"/>
        <v>0.25017135023989034</v>
      </c>
      <c r="H307" s="520">
        <f t="shared" si="154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49"/>
        <v>1288</v>
      </c>
      <c r="D308" s="525">
        <f t="shared" si="150"/>
        <v>308060039.94999999</v>
      </c>
      <c r="E308" s="527">
        <f t="shared" si="151"/>
        <v>1459</v>
      </c>
      <c r="F308" s="525">
        <f t="shared" si="152"/>
        <v>336291184.09000003</v>
      </c>
      <c r="G308" s="520">
        <f t="shared" si="154"/>
        <v>-0.13276397515527949</v>
      </c>
      <c r="H308" s="520">
        <f t="shared" si="154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49"/>
        <v>1545</v>
      </c>
      <c r="D309" s="525">
        <f t="shared" si="150"/>
        <v>403410610.15999997</v>
      </c>
      <c r="E309" s="527">
        <f t="shared" si="151"/>
        <v>1288</v>
      </c>
      <c r="F309" s="525">
        <f t="shared" si="152"/>
        <v>308060039.94999999</v>
      </c>
      <c r="G309" s="520">
        <f t="shared" ref="G309:H311" si="155">(C309-E309)/C309</f>
        <v>0.16634304207119741</v>
      </c>
      <c r="H309" s="520">
        <f t="shared" si="155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49"/>
        <v>1778</v>
      </c>
      <c r="D310" s="525">
        <f t="shared" si="150"/>
        <v>1982920599.839</v>
      </c>
      <c r="E310" s="527">
        <f t="shared" si="151"/>
        <v>1545</v>
      </c>
      <c r="F310" s="525">
        <f t="shared" si="152"/>
        <v>403410610.15999997</v>
      </c>
      <c r="G310" s="520">
        <f t="shared" si="155"/>
        <v>0.13104611923509563</v>
      </c>
      <c r="H310" s="520">
        <f t="shared" si="155"/>
        <v>0.79655735575455999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49"/>
        <v>2494</v>
      </c>
      <c r="D311" s="525">
        <f t="shared" si="150"/>
        <v>2019009154.7490001</v>
      </c>
      <c r="E311" s="527">
        <f t="shared" si="151"/>
        <v>1778</v>
      </c>
      <c r="F311" s="525">
        <f t="shared" si="152"/>
        <v>5919839729.2989998</v>
      </c>
      <c r="G311" s="520">
        <f t="shared" si="155"/>
        <v>0.28708901363271855</v>
      </c>
      <c r="H311" s="520">
        <f t="shared" si="155"/>
        <v>-1.9320519500244389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49"/>
        <v>18806</v>
      </c>
      <c r="D312" s="525">
        <f t="shared" si="150"/>
        <v>5289539907.9490013</v>
      </c>
      <c r="E312" s="527">
        <f t="shared" si="151"/>
        <v>19991</v>
      </c>
      <c r="F312" s="525">
        <f t="shared" si="152"/>
        <v>5480590294.5990009</v>
      </c>
      <c r="G312" s="520">
        <f t="shared" ref="G312:H314" si="156">(C312-E312)/C312</f>
        <v>-6.3011804743167074E-2</v>
      </c>
      <c r="H312" s="520">
        <f t="shared" si="156"/>
        <v>-3.6118526369919884E-2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49"/>
        <v>3092</v>
      </c>
      <c r="D313" s="525">
        <f t="shared" si="150"/>
        <v>766052319.63999999</v>
      </c>
      <c r="E313" s="527">
        <f t="shared" si="151"/>
        <v>3245</v>
      </c>
      <c r="F313" s="525">
        <f t="shared" si="152"/>
        <v>748014291.34000003</v>
      </c>
      <c r="G313" s="521">
        <f t="shared" si="156"/>
        <v>-4.9482535575679172E-2</v>
      </c>
      <c r="H313" s="521">
        <f t="shared" si="156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49"/>
        <v>3003</v>
      </c>
      <c r="D314" s="525">
        <f t="shared" si="150"/>
        <v>740970275.49999988</v>
      </c>
      <c r="E314" s="527">
        <f t="shared" si="151"/>
        <v>3375</v>
      </c>
      <c r="F314" s="525">
        <f t="shared" si="152"/>
        <v>757379476.95000005</v>
      </c>
      <c r="G314" s="521">
        <f t="shared" si="156"/>
        <v>-0.12387612387612387</v>
      </c>
      <c r="H314" s="521">
        <f t="shared" si="156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49"/>
        <v>2813</v>
      </c>
      <c r="D315" s="525">
        <f t="shared" si="150"/>
        <v>883192038.35000002</v>
      </c>
      <c r="E315" s="527">
        <f t="shared" si="151"/>
        <v>3082</v>
      </c>
      <c r="F315" s="525">
        <f t="shared" si="152"/>
        <v>757607061.6400001</v>
      </c>
      <c r="G315" s="521">
        <f t="shared" ref="G315:H317" si="157">(C315-E315)/C315</f>
        <v>-9.562744400995378E-2</v>
      </c>
      <c r="H315" s="521">
        <f t="shared" si="157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49"/>
        <v>2414</v>
      </c>
      <c r="D316" s="525">
        <f t="shared" si="150"/>
        <v>819749009.5</v>
      </c>
      <c r="E316" s="527">
        <f t="shared" si="151"/>
        <v>2446</v>
      </c>
      <c r="F316" s="525">
        <f t="shared" si="152"/>
        <v>737067754.33999991</v>
      </c>
      <c r="G316" s="521">
        <f t="shared" si="157"/>
        <v>-1.3256006628003313E-2</v>
      </c>
      <c r="H316" s="521">
        <f t="shared" si="157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49"/>
        <v>2254</v>
      </c>
      <c r="D317" s="525">
        <f t="shared" si="150"/>
        <v>710847604.87900007</v>
      </c>
      <c r="E317" s="527">
        <f t="shared" si="151"/>
        <v>2112</v>
      </c>
      <c r="F317" s="525">
        <f t="shared" si="152"/>
        <v>877444923.33999991</v>
      </c>
      <c r="G317" s="521">
        <f t="shared" si="157"/>
        <v>6.2999112688553682E-2</v>
      </c>
      <c r="H317" s="521">
        <f t="shared" si="157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>SUM(C270,I270)</f>
        <v>1327</v>
      </c>
      <c r="D318" s="525">
        <f>SUM(D270,J270)</f>
        <v>370328448.38000005</v>
      </c>
      <c r="E318" s="527">
        <f>SUM(E270,K270)</f>
        <v>1750</v>
      </c>
      <c r="F318" s="525">
        <f>SUM(F270,L270)</f>
        <v>445891618.14899999</v>
      </c>
      <c r="G318" s="521">
        <f t="shared" ref="G318" si="158">(C318-E318)/C318</f>
        <v>-0.31876412961567446</v>
      </c>
      <c r="H318" s="521">
        <f t="shared" ref="H318" si="159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60">SUM(C277,I277)</f>
        <v>987</v>
      </c>
      <c r="D323" s="115">
        <f t="shared" ref="D323:D339" si="161">SUM(D277,J277)</f>
        <v>363334556</v>
      </c>
      <c r="E323" s="120">
        <f t="shared" ref="E323:E339" si="162">SUM(E277,K277)</f>
        <v>2229</v>
      </c>
      <c r="F323" s="115">
        <f t="shared" ref="F323:F339" si="163">SUM(F277,L277)</f>
        <v>455750474</v>
      </c>
      <c r="G323" s="520">
        <f t="shared" ref="G323:H325" si="164">(C323-E323)/C323</f>
        <v>-1.2583586626139818</v>
      </c>
      <c r="H323" s="520">
        <f t="shared" si="164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60"/>
        <v>875</v>
      </c>
      <c r="D324" s="115">
        <f t="shared" si="161"/>
        <v>239068245</v>
      </c>
      <c r="E324" s="120">
        <f t="shared" si="162"/>
        <v>987</v>
      </c>
      <c r="F324" s="115">
        <f t="shared" si="163"/>
        <v>363334556</v>
      </c>
      <c r="G324" s="520">
        <f t="shared" si="164"/>
        <v>-0.128</v>
      </c>
      <c r="H324" s="520">
        <f t="shared" si="164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60"/>
        <v>604</v>
      </c>
      <c r="D325" s="115">
        <f t="shared" si="161"/>
        <v>161122222</v>
      </c>
      <c r="E325" s="120">
        <f t="shared" si="162"/>
        <v>875</v>
      </c>
      <c r="F325" s="115">
        <f t="shared" si="163"/>
        <v>239068245</v>
      </c>
      <c r="G325" s="520">
        <f t="shared" si="164"/>
        <v>-0.44867549668874174</v>
      </c>
      <c r="H325" s="520">
        <f t="shared" si="164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60"/>
        <v>592</v>
      </c>
      <c r="D326" s="115">
        <f t="shared" si="161"/>
        <v>152673982</v>
      </c>
      <c r="E326" s="120">
        <f t="shared" si="162"/>
        <v>604</v>
      </c>
      <c r="F326" s="115">
        <f t="shared" si="163"/>
        <v>161122222</v>
      </c>
      <c r="G326" s="520">
        <f t="shared" ref="G326:H328" si="165">(C326-E326)/C326</f>
        <v>-2.0270270270270271E-2</v>
      </c>
      <c r="H326" s="520">
        <f t="shared" si="165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60"/>
        <v>572</v>
      </c>
      <c r="D327" s="123">
        <f t="shared" si="161"/>
        <v>181853056</v>
      </c>
      <c r="E327" s="526">
        <f t="shared" si="162"/>
        <v>592</v>
      </c>
      <c r="F327" s="123">
        <f t="shared" si="163"/>
        <v>152673982</v>
      </c>
      <c r="G327" s="520">
        <f t="shared" si="165"/>
        <v>-3.4965034965034968E-2</v>
      </c>
      <c r="H327" s="520">
        <f t="shared" si="165"/>
        <v>0.16045413061411518</v>
      </c>
    </row>
    <row r="328" spans="1:12" hidden="1" x14ac:dyDescent="0.2">
      <c r="B328" s="211" t="s">
        <v>234</v>
      </c>
      <c r="C328" s="526">
        <f t="shared" si="160"/>
        <v>983</v>
      </c>
      <c r="D328" s="123">
        <f t="shared" si="161"/>
        <v>292539208.37</v>
      </c>
      <c r="E328" s="526">
        <f t="shared" si="162"/>
        <v>572</v>
      </c>
      <c r="F328" s="123">
        <f t="shared" si="163"/>
        <v>181853056</v>
      </c>
      <c r="G328" s="520">
        <f t="shared" si="165"/>
        <v>0.41810783316378436</v>
      </c>
      <c r="H328" s="520">
        <f t="shared" si="165"/>
        <v>0.3783634781359137</v>
      </c>
    </row>
    <row r="329" spans="1:12" hidden="1" x14ac:dyDescent="0.2">
      <c r="B329" s="211" t="s">
        <v>270</v>
      </c>
      <c r="C329" s="65">
        <f t="shared" si="160"/>
        <v>1354</v>
      </c>
      <c r="D329" s="66">
        <f t="shared" si="161"/>
        <v>322088140.10000002</v>
      </c>
      <c r="E329" s="65">
        <f t="shared" si="162"/>
        <v>983</v>
      </c>
      <c r="F329" s="66">
        <f t="shared" si="163"/>
        <v>292539208.37</v>
      </c>
      <c r="G329" s="520">
        <f t="shared" ref="G329:H331" si="166">(C329-E329)/C329</f>
        <v>0.27400295420974891</v>
      </c>
      <c r="H329" s="520">
        <f t="shared" si="166"/>
        <v>9.1741756529209184E-2</v>
      </c>
    </row>
    <row r="330" spans="1:12" hidden="1" x14ac:dyDescent="0.2">
      <c r="B330" s="210" t="s">
        <v>285</v>
      </c>
      <c r="C330" s="65">
        <f t="shared" si="160"/>
        <v>1423</v>
      </c>
      <c r="D330" s="66">
        <f t="shared" si="161"/>
        <v>317747439.63999999</v>
      </c>
      <c r="E330" s="65">
        <f t="shared" si="162"/>
        <v>1354</v>
      </c>
      <c r="F330" s="66">
        <f t="shared" si="163"/>
        <v>322088140.10000002</v>
      </c>
      <c r="G330" s="520">
        <f t="shared" si="166"/>
        <v>4.8489107519325371E-2</v>
      </c>
      <c r="H330" s="520">
        <f t="shared" si="166"/>
        <v>-1.366085109896698E-2</v>
      </c>
    </row>
    <row r="331" spans="1:12" hidden="1" x14ac:dyDescent="0.2">
      <c r="B331" s="210" t="s">
        <v>304</v>
      </c>
      <c r="C331" s="65">
        <f t="shared" si="160"/>
        <v>1508</v>
      </c>
      <c r="D331" s="66">
        <f t="shared" si="161"/>
        <v>375393188.15999997</v>
      </c>
      <c r="E331" s="65">
        <f t="shared" si="162"/>
        <v>1423</v>
      </c>
      <c r="F331" s="66">
        <f t="shared" si="163"/>
        <v>317747439.63999999</v>
      </c>
      <c r="G331" s="520">
        <f t="shared" si="166"/>
        <v>5.636604774535809E-2</v>
      </c>
      <c r="H331" s="520">
        <f t="shared" si="166"/>
        <v>0.15356098708810409</v>
      </c>
    </row>
    <row r="332" spans="1:12" hidden="1" x14ac:dyDescent="0.2">
      <c r="B332" s="211" t="s">
        <v>347</v>
      </c>
      <c r="C332" s="65">
        <f t="shared" si="160"/>
        <v>1622</v>
      </c>
      <c r="D332" s="66">
        <f t="shared" si="161"/>
        <v>431685187.31000006</v>
      </c>
      <c r="E332" s="65">
        <f t="shared" si="162"/>
        <v>1508</v>
      </c>
      <c r="F332" s="66">
        <f t="shared" si="163"/>
        <v>375393188.15999997</v>
      </c>
      <c r="G332" s="520">
        <f t="shared" ref="G332:H334" si="167">(C332-E332)/C332</f>
        <v>7.0283600493218246E-2</v>
      </c>
      <c r="H332" s="520">
        <f t="shared" si="167"/>
        <v>0.1304005808046777</v>
      </c>
    </row>
    <row r="333" spans="1:12" x14ac:dyDescent="0.2">
      <c r="B333" s="211" t="s">
        <v>369</v>
      </c>
      <c r="C333" s="65">
        <f t="shared" si="160"/>
        <v>2261</v>
      </c>
      <c r="D333" s="66">
        <f t="shared" si="161"/>
        <v>588639228.46000004</v>
      </c>
      <c r="E333" s="65">
        <f t="shared" si="162"/>
        <v>1622</v>
      </c>
      <c r="F333" s="66">
        <f t="shared" si="163"/>
        <v>431685187.31000006</v>
      </c>
      <c r="G333" s="520">
        <f t="shared" si="167"/>
        <v>0.28261831048208758</v>
      </c>
      <c r="H333" s="520">
        <f t="shared" si="167"/>
        <v>0.26663877220793403</v>
      </c>
    </row>
    <row r="334" spans="1:12" x14ac:dyDescent="0.2">
      <c r="B334" s="211" t="s">
        <v>394</v>
      </c>
      <c r="C334" s="65">
        <f t="shared" si="160"/>
        <v>3123</v>
      </c>
      <c r="D334" s="101">
        <f t="shared" si="161"/>
        <v>685497171.04999995</v>
      </c>
      <c r="E334" s="65">
        <f t="shared" si="162"/>
        <v>2261</v>
      </c>
      <c r="F334" s="101">
        <f t="shared" si="163"/>
        <v>588639228.46000004</v>
      </c>
      <c r="G334" s="533">
        <f t="shared" si="167"/>
        <v>0.27601665065642011</v>
      </c>
      <c r="H334" s="533">
        <f t="shared" si="167"/>
        <v>0.14129590417074839</v>
      </c>
    </row>
    <row r="335" spans="1:12" x14ac:dyDescent="0.2">
      <c r="B335" s="211" t="s">
        <v>419</v>
      </c>
      <c r="C335" s="65">
        <f t="shared" si="160"/>
        <v>3011</v>
      </c>
      <c r="D335" s="101">
        <f t="shared" si="161"/>
        <v>689011208.46000004</v>
      </c>
      <c r="E335" s="65">
        <f t="shared" si="162"/>
        <v>2339</v>
      </c>
      <c r="F335" s="101">
        <f t="shared" si="163"/>
        <v>596981384.50999999</v>
      </c>
      <c r="G335" s="521">
        <f t="shared" ref="G335:H337" si="168">(C335-E335)/C335</f>
        <v>0.22318166722019261</v>
      </c>
      <c r="H335" s="521">
        <f t="shared" si="168"/>
        <v>0.13356796351062955</v>
      </c>
    </row>
    <row r="336" spans="1:12" x14ac:dyDescent="0.2">
      <c r="B336" s="532" t="s">
        <v>535</v>
      </c>
      <c r="C336" s="65">
        <f t="shared" si="160"/>
        <v>3044</v>
      </c>
      <c r="D336" s="101">
        <f t="shared" si="161"/>
        <v>688221074.01999998</v>
      </c>
      <c r="E336" s="65">
        <f t="shared" si="162"/>
        <v>2383</v>
      </c>
      <c r="F336" s="101">
        <f t="shared" si="163"/>
        <v>609036112.06999993</v>
      </c>
      <c r="G336" s="534">
        <f t="shared" si="168"/>
        <v>0.21714848883048621</v>
      </c>
      <c r="H336" s="534">
        <f t="shared" si="168"/>
        <v>0.11505745019906045</v>
      </c>
    </row>
    <row r="337" spans="2:8" x14ac:dyDescent="0.2">
      <c r="B337" s="211" t="s">
        <v>545</v>
      </c>
      <c r="C337" s="65">
        <f t="shared" si="160"/>
        <v>2630</v>
      </c>
      <c r="D337" s="65">
        <f t="shared" si="161"/>
        <v>851303442.13999987</v>
      </c>
      <c r="E337" s="65">
        <f t="shared" si="162"/>
        <v>2594</v>
      </c>
      <c r="F337" s="65">
        <f t="shared" si="163"/>
        <v>695905760.70000005</v>
      </c>
      <c r="G337" s="535">
        <f t="shared" si="168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60"/>
        <v>2557</v>
      </c>
      <c r="D338" s="65">
        <f t="shared" si="161"/>
        <v>897510916.94000006</v>
      </c>
      <c r="E338" s="65">
        <f t="shared" si="162"/>
        <v>2813</v>
      </c>
      <c r="F338" s="65">
        <f t="shared" si="163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60"/>
        <v>2459</v>
      </c>
      <c r="D339" s="65">
        <f t="shared" si="161"/>
        <v>773917075.98900008</v>
      </c>
      <c r="E339" s="65">
        <f t="shared" si="162"/>
        <v>2625</v>
      </c>
      <c r="F339" s="65">
        <f t="shared" si="163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69">SUM(C294,I294)</f>
        <v>1727</v>
      </c>
      <c r="D340" s="101">
        <f t="shared" si="169"/>
        <v>473518556.80000001</v>
      </c>
      <c r="E340" s="65">
        <f t="shared" si="169"/>
        <v>2414</v>
      </c>
      <c r="F340" s="101">
        <f t="shared" si="169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69"/>
        <v>1055</v>
      </c>
      <c r="D341" s="101">
        <f t="shared" si="169"/>
        <v>323047276.12</v>
      </c>
      <c r="E341" s="65">
        <f t="shared" si="169"/>
        <v>2422</v>
      </c>
      <c r="F341" s="101">
        <f t="shared" si="169"/>
        <v>710847604.87900007</v>
      </c>
      <c r="G341" s="576">
        <f>(C341-E341)/C341</f>
        <v>-1.295734597156398</v>
      </c>
      <c r="H341" s="576">
        <f>(D341-F341)/D341</f>
        <v>-1.2004445089793814</v>
      </c>
    </row>
  </sheetData>
  <mergeCells count="49"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298:H298"/>
    <mergeCell ref="A44:A55"/>
    <mergeCell ref="C249:F249"/>
    <mergeCell ref="U143:V143"/>
    <mergeCell ref="A140:A151"/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35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36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36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36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36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36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36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36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36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36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36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37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35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36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36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36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36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36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36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36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36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36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36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37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35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36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36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36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36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36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36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36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36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36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36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37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35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36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36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36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36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36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36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36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36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36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36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37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35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36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36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36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36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36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36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36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36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36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36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37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29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0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0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0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0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0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0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0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0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0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0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1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2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3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3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3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3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3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3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3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3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3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3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4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29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0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0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0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0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0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0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0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0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0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0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1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6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27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27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27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27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27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27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27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27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27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27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28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6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27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27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27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27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27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27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27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27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27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27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28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1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15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 Ferguison</cp:lastModifiedBy>
  <cp:lastPrinted>2025-03-03T15:18:43Z</cp:lastPrinted>
  <dcterms:created xsi:type="dcterms:W3CDTF">2005-08-04T16:28:51Z</dcterms:created>
  <dcterms:modified xsi:type="dcterms:W3CDTF">2025-07-01T22:23:14Z</dcterms:modified>
</cp:coreProperties>
</file>